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14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<sst xmlns="http://schemas.openxmlformats.org/spreadsheetml/2006/main" count="131" uniqueCount="70">
  <si>
    <t>Смета с 01.07.2025г. по 31.12.2025г.</t>
  </si>
  <si>
    <t>Общая площадь дома -9563,02м2</t>
  </si>
  <si>
    <t>ед.изм.</t>
  </si>
  <si>
    <t>тариф</t>
  </si>
  <si>
    <t>Сумма в год, тыс.руб</t>
  </si>
  <si>
    <t>ДОХОДЫ</t>
  </si>
  <si>
    <t>т.р.</t>
  </si>
  <si>
    <t>ВСЕГО Содержание и ремонт жилого помещения</t>
  </si>
  <si>
    <t>в том числе</t>
  </si>
  <si>
    <t xml:space="preserve"> - содержание и ремонт жилого помещения</t>
  </si>
  <si>
    <t xml:space="preserve"> - электроснабжение на ОДН</t>
  </si>
  <si>
    <t xml:space="preserve">  - водоснабжение на ОДН</t>
  </si>
  <si>
    <t>Поступление от аренды и комиссионных сборов</t>
  </si>
  <si>
    <t>РАСХОДЫ</t>
  </si>
  <si>
    <t>1.Ремонт конструктивных элементов жилых зданий</t>
  </si>
  <si>
    <t>Материалы</t>
  </si>
  <si>
    <t>Услуги сторонних организаций (текущий ремонт подрядным способом)</t>
  </si>
  <si>
    <t xml:space="preserve">  - латочный ремонт крыши</t>
  </si>
  <si>
    <t xml:space="preserve">  - ремонт оконных блоков</t>
  </si>
  <si>
    <t xml:space="preserve"> - ремонт теплоизоляции</t>
  </si>
  <si>
    <t xml:space="preserve"> - заделка межпанельных швов</t>
  </si>
  <si>
    <t xml:space="preserve">2. Ремонт и обслуживание внутридомового инженерного оборудования </t>
  </si>
  <si>
    <t>ФЗП (з/пл сантехника, электрика)</t>
  </si>
  <si>
    <t>2 чел.</t>
  </si>
  <si>
    <t>Отчисления на социальные нужды</t>
  </si>
  <si>
    <t xml:space="preserve"> - замена электрооборудования</t>
  </si>
  <si>
    <t xml:space="preserve"> - ремонт вычислителя тепла на приборе учета на отопление</t>
  </si>
  <si>
    <t xml:space="preserve"> - замена вентилей</t>
  </si>
  <si>
    <t xml:space="preserve"> - промывка и опрессовка</t>
  </si>
  <si>
    <t xml:space="preserve"> - ремонт инженерных сетей</t>
  </si>
  <si>
    <t>1 т.р./мес.</t>
  </si>
  <si>
    <t>3. Благоустройство и обеспечение санитарного состояния жилых зданий и придомовых территорий</t>
  </si>
  <si>
    <t>ФЗП (дворники, уборщики)</t>
  </si>
  <si>
    <t>1,54т.р.в мес.</t>
  </si>
  <si>
    <t>Услуги сторонних организаций (текущий ремонт подрядным способом), в т.ч.</t>
  </si>
  <si>
    <t xml:space="preserve"> - чистка дороги зимой</t>
  </si>
  <si>
    <t xml:space="preserve"> - благоустройство детской площадки</t>
  </si>
  <si>
    <t xml:space="preserve"> - ремонт подъездов</t>
  </si>
  <si>
    <t xml:space="preserve"> - дезинсекция подвалов</t>
  </si>
  <si>
    <t xml:space="preserve">      4. Общеэксплуатационные расходы, в т.ч.:</t>
  </si>
  <si>
    <t>оплата труда АУП</t>
  </si>
  <si>
    <t>отчисления на социальные нужды</t>
  </si>
  <si>
    <t>расходы по обслуживанию работников (канц. товары, повыш. квалификации, охрана труда и т.д.)</t>
  </si>
  <si>
    <t xml:space="preserve">    - Канцтовары</t>
  </si>
  <si>
    <t>1.0т.р./мес.</t>
  </si>
  <si>
    <t xml:space="preserve">    - Подготовка специал</t>
  </si>
  <si>
    <t xml:space="preserve">    -вывоз мусора</t>
  </si>
  <si>
    <t>0.283р./мес.</t>
  </si>
  <si>
    <r>
      <rPr>
        <sz val="12"/>
        <color rgb="FF000000"/>
        <rFont val="Times New Roman"/>
        <charset val="204"/>
      </rPr>
      <t xml:space="preserve"> прочие эксплуатационные расходы</t>
    </r>
    <r>
      <rPr>
        <sz val="8"/>
        <color rgb="FF000000"/>
        <rFont val="Times New Roman"/>
        <charset val="204"/>
      </rPr>
      <t xml:space="preserve"> (страхование имущества, лифтов, расходы на использования программного обеспечения компьютерной техники и т.д.)</t>
    </r>
  </si>
  <si>
    <t xml:space="preserve"> - Утилизация ламп</t>
  </si>
  <si>
    <t xml:space="preserve"> - Страхование лифтов</t>
  </si>
  <si>
    <t xml:space="preserve"> - Услуги по сдаче отчетов </t>
  </si>
  <si>
    <t xml:space="preserve"> - Программное обеспечение</t>
  </si>
  <si>
    <t xml:space="preserve"> - Юридические услуги</t>
  </si>
  <si>
    <t xml:space="preserve">      5. Прочие прямые затраты (услуги банка, РРКЦ и т.д.)</t>
  </si>
  <si>
    <t>Проценты банка</t>
  </si>
  <si>
    <t>2.7 т.р./мес</t>
  </si>
  <si>
    <t>Интернет, почта россии</t>
  </si>
  <si>
    <t>Правление</t>
  </si>
  <si>
    <t>3.5 т.р/кв.</t>
  </si>
  <si>
    <t>Проезд,мобильная связь</t>
  </si>
  <si>
    <t>1.2т.р./мес</t>
  </si>
  <si>
    <r>
      <rPr>
        <b/>
        <i/>
        <sz val="12"/>
        <color rgb="FF000000"/>
        <rFont val="Times New Roman"/>
        <charset val="204"/>
      </rPr>
      <t xml:space="preserve">      6. Внеэксплуатационные расходы (налоги по</t>
    </r>
    <r>
      <rPr>
        <b/>
        <i/>
        <u/>
        <sz val="12"/>
        <color rgb="FFFF0000"/>
        <rFont val="Times New Roman"/>
        <charset val="204"/>
      </rPr>
      <t xml:space="preserve"> </t>
    </r>
    <r>
      <rPr>
        <b/>
        <i/>
        <u/>
        <sz val="12"/>
        <rFont val="Times New Roman"/>
        <charset val="204"/>
      </rPr>
      <t>УСНО</t>
    </r>
    <r>
      <rPr>
        <b/>
        <i/>
        <sz val="12"/>
        <color rgb="FF000000"/>
        <rFont val="Times New Roman"/>
        <charset val="204"/>
      </rPr>
      <t>, сборы и др. платежи)</t>
    </r>
  </si>
  <si>
    <t xml:space="preserve">      7. Электроснабжение на ОДН</t>
  </si>
  <si>
    <t xml:space="preserve">      8. Водоснабжение на ОДН</t>
  </si>
  <si>
    <t xml:space="preserve">      9. Обслуживание домофона</t>
  </si>
  <si>
    <t xml:space="preserve">    10. Расходы на лифт+ техн.освид.</t>
  </si>
  <si>
    <t>Финансовый результат от деятельности ТСЖ (Доходы - Расходы)</t>
  </si>
  <si>
    <t>Управляющая ТСЖ "Солнечный"                                 Кононова Т.В.</t>
  </si>
  <si>
    <t>Бухгалтер ТСЖ "Солнечный"                                          Черепанова Е.Ю.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</si>
</sst>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00"/>
  </numFmts>
  <fonts count="46">
    <font>
      <sz val="11"/>
      <color theme="1"/>
      <name val="Calibri"/>
      <charset val="134"/>
      <scheme val="minor"/>
    </font>
    <font>
      <b/>
      <sz val="16"/>
      <name val="Arial Narrow"/>
      <charset val="204"/>
    </font>
    <font>
      <sz val="10"/>
      <name val="Arial Narrow"/>
      <charset val="204"/>
    </font>
    <font>
      <b/>
      <u/>
      <sz val="12"/>
      <color indexed="8"/>
      <name val="Arial Narrow"/>
      <charset val="204"/>
    </font>
    <font>
      <b/>
      <u/>
      <sz val="12"/>
      <color rgb="FF000000"/>
      <name val="Arial Narrow"/>
      <charset val="204"/>
    </font>
    <font>
      <b/>
      <sz val="14"/>
      <name val="Arial Narrow"/>
      <charset val="204"/>
    </font>
    <font>
      <b/>
      <sz val="12"/>
      <name val="Arial Narrow"/>
      <charset val="204"/>
    </font>
    <font>
      <b/>
      <sz val="13"/>
      <name val="Arial Narrow"/>
      <charset val="204"/>
    </font>
    <font>
      <sz val="12"/>
      <name val="Arial Narrow"/>
      <charset val="204"/>
    </font>
    <font>
      <sz val="10"/>
      <color indexed="8"/>
      <name val="Arial Narrow"/>
      <charset val="204"/>
    </font>
    <font>
      <b/>
      <i/>
      <sz val="12"/>
      <color indexed="8"/>
      <name val="Arial Narrow"/>
      <charset val="204"/>
    </font>
    <font>
      <b/>
      <i/>
      <sz val="12"/>
      <color rgb="FF000000"/>
      <name val="Arial Narrow"/>
      <charset val="204"/>
    </font>
    <font>
      <b/>
      <i/>
      <sz val="12"/>
      <name val="Arial Narrow"/>
      <charset val="204"/>
    </font>
    <font>
      <sz val="8"/>
      <name val="Arial Narrow"/>
      <charset val="204"/>
    </font>
    <font>
      <sz val="12"/>
      <color rgb="FF000000"/>
      <name val="Times New Roman"/>
      <charset val="204"/>
    </font>
    <font>
      <sz val="9"/>
      <name val="Times New Roman"/>
      <charset val="204"/>
    </font>
    <font>
      <sz val="9"/>
      <color rgb="FF000000"/>
      <name val="Times New Roman"/>
      <charset val="204"/>
    </font>
    <font>
      <b/>
      <i/>
      <sz val="11"/>
      <color rgb="FF000000"/>
      <name val="Times New Roman"/>
      <charset val="204"/>
    </font>
    <font>
      <sz val="10"/>
      <name val="Times New Roman"/>
      <charset val="204"/>
    </font>
    <font>
      <b/>
      <i/>
      <sz val="12"/>
      <color rgb="FF000000"/>
      <name val="Times New Roman"/>
      <charset val="204"/>
    </font>
    <font>
      <i/>
      <sz val="10"/>
      <color indexed="8"/>
      <name val="Arial Narrow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sz val="8"/>
      <color rgb="FF000000"/>
      <name val="Times New Roman"/>
      <charset val="204"/>
    </font>
    <font>
      <b/>
      <i/>
      <u/>
      <sz val="12"/>
      <color rgb="FFFF0000"/>
      <name val="Times New Roman"/>
      <charset val="204"/>
    </font>
    <font>
      <b/>
      <i/>
      <u/>
      <sz val="12"/>
      <name val="Times New Roman"/>
      <charset val="20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rgb="FFFFFF00"/>
      </patternFill>
    </fill>
    <fill>
      <patternFill patternType="solid">
        <fgColor rgb="FFFFCC00"/>
        <bgColor indexed="52"/>
      </patternFill>
    </fill>
    <fill>
      <patternFill patternType="solid">
        <fgColor theme="0"/>
        <bgColor indexed="22"/>
      </patternFill>
    </fill>
    <fill>
      <patternFill patternType="solid">
        <fgColor rgb="FFFFCC00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4" fillId="1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2" fillId="0" borderId="0"/>
  </cellStyleXfs>
  <cellXfs count="51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0" fontId="3" fillId="0" borderId="5" xfId="49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81" fontId="6" fillId="3" borderId="6" xfId="0" applyNumberFormat="1" applyFont="1" applyFill="1" applyBorder="1" applyAlignment="1">
      <alignment horizontal="center" vertical="center" wrapText="1"/>
    </xf>
    <xf numFmtId="181" fontId="6" fillId="4" borderId="7" xfId="49" applyNumberFormat="1" applyFont="1" applyFill="1" applyBorder="1" applyAlignment="1">
      <alignment horizontal="center" vertical="center" wrapText="1"/>
    </xf>
    <xf numFmtId="181" fontId="7" fillId="3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181" fontId="6" fillId="2" borderId="6" xfId="0" applyNumberFormat="1" applyFont="1" applyFill="1" applyBorder="1" applyAlignment="1">
      <alignment horizontal="center" vertical="center" wrapText="1"/>
    </xf>
    <xf numFmtId="181" fontId="2" fillId="2" borderId="7" xfId="49" applyNumberFormat="1" applyFont="1" applyFill="1" applyBorder="1" applyAlignment="1">
      <alignment horizontal="center" vertical="center" wrapText="1"/>
    </xf>
    <xf numFmtId="181" fontId="7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180" fontId="9" fillId="5" borderId="7" xfId="49" applyNumberFormat="1" applyFont="1" applyFill="1" applyBorder="1" applyAlignment="1">
      <alignment horizontal="center" vertical="center" wrapText="1"/>
    </xf>
    <xf numFmtId="180" fontId="10" fillId="5" borderId="7" xfId="49" applyNumberFormat="1" applyFont="1" applyFill="1" applyBorder="1" applyAlignment="1">
      <alignment horizontal="center" vertical="center" wrapText="1"/>
    </xf>
    <xf numFmtId="180" fontId="6" fillId="4" borderId="7" xfId="49" applyNumberFormat="1" applyFont="1" applyFill="1" applyBorder="1" applyAlignment="1">
      <alignment horizontal="center" vertical="center" wrapText="1"/>
    </xf>
    <xf numFmtId="181" fontId="7" fillId="6" borderId="6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left" vertical="center" wrapText="1"/>
    </xf>
    <xf numFmtId="181" fontId="11" fillId="7" borderId="6" xfId="0" applyNumberFormat="1" applyFont="1" applyFill="1" applyBorder="1" applyAlignment="1">
      <alignment horizontal="center" vertical="center" wrapText="1"/>
    </xf>
    <xf numFmtId="180" fontId="10" fillId="8" borderId="7" xfId="49" applyNumberFormat="1" applyFont="1" applyFill="1" applyBorder="1" applyAlignment="1">
      <alignment horizontal="center" vertical="center" wrapText="1"/>
    </xf>
    <xf numFmtId="181" fontId="7" fillId="9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81" fontId="8" fillId="2" borderId="6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left" vertical="center" wrapText="1"/>
    </xf>
    <xf numFmtId="181" fontId="12" fillId="7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9" fontId="9" fillId="5" borderId="7" xfId="49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181" fontId="6" fillId="7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7" borderId="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wrapText="1"/>
    </xf>
    <xf numFmtId="180" fontId="9" fillId="8" borderId="7" xfId="49" applyNumberFormat="1" applyFont="1" applyFill="1" applyBorder="1" applyAlignment="1">
      <alignment horizontal="center" vertical="center" wrapText="1"/>
    </xf>
    <xf numFmtId="181" fontId="6" fillId="9" borderId="6" xfId="0" applyNumberFormat="1" applyFont="1" applyFill="1" applyBorder="1" applyAlignment="1">
      <alignment horizontal="center" vertical="center" wrapText="1"/>
    </xf>
    <xf numFmtId="180" fontId="20" fillId="8" borderId="7" xfId="49" applyNumberFormat="1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left" wrapText="1"/>
    </xf>
    <xf numFmtId="181" fontId="6" fillId="11" borderId="6" xfId="0" applyNumberFormat="1" applyFont="1" applyFill="1" applyBorder="1" applyAlignment="1">
      <alignment horizontal="center" vertical="center" wrapText="1"/>
    </xf>
    <xf numFmtId="180" fontId="10" fillId="12" borderId="7" xfId="49" applyNumberFormat="1" applyFont="1" applyFill="1" applyBorder="1" applyAlignment="1">
      <alignment horizontal="center" vertical="center" wrapText="1"/>
    </xf>
    <xf numFmtId="181" fontId="7" fillId="13" borderId="6" xfId="0" applyNumberFormat="1" applyFont="1" applyFill="1" applyBorder="1" applyAlignment="1">
      <alignment horizontal="center" vertical="center" wrapText="1"/>
    </xf>
    <xf numFmtId="0" fontId="21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</cellStyles>
  <tableStyles count="0" defaultTableStyle="TableStyleMedium2" defaultPivotStyle="PivotStyleLight16"/>
  <colors>
    <mruColors>
      <color rgb="003366CC"/>
      <color rgb="00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topLeftCell="A41" workbookViewId="0">
      <selection activeCell="J23" sqref="J23"/>
    </sheetView>
  </sheetViews>
  <sheetFormatPr defaultColWidth="9" defaultRowHeight="15"/>
  <cols>
    <col min="1" max="1" width="51.5714285714286" customWidth="1"/>
    <col min="2" max="2" width="6" customWidth="1"/>
    <col min="3" max="3" width="13.8571428571429" customWidth="1"/>
    <col min="4" max="4" width="17.1428571428571" customWidth="1"/>
  </cols>
  <sheetData>
    <row r="1" ht="40.5" customHeight="1" spans="1:5">
      <c r="A1" s="2" t="s">
        <v>0</v>
      </c>
      <c r="B1" s="3"/>
      <c r="C1" s="3"/>
      <c r="D1" s="4"/>
      <c r="E1" t="s">
        <v>1</v>
      </c>
    </row>
    <row r="2" ht="31.5" spans="1:4">
      <c r="A2" s="5"/>
      <c r="B2" s="5" t="s">
        <v>2</v>
      </c>
      <c r="C2" s="6" t="s">
        <v>3</v>
      </c>
      <c r="D2" s="7" t="s">
        <v>4</v>
      </c>
    </row>
    <row r="3" ht="18" spans="1:4">
      <c r="A3" s="8" t="s">
        <v>5</v>
      </c>
      <c r="B3" s="9" t="s">
        <v>6</v>
      </c>
      <c r="C3" s="10"/>
      <c r="D3" s="11">
        <f>D4+D9</f>
        <v>2017.1776272</v>
      </c>
    </row>
    <row r="4" ht="18.75" customHeight="1" spans="1:4">
      <c r="A4" s="12" t="s">
        <v>7</v>
      </c>
      <c r="B4" s="13" t="s">
        <v>6</v>
      </c>
      <c r="C4" s="14"/>
      <c r="D4" s="15">
        <f>D6+D7+D8</f>
        <v>1868.2315872</v>
      </c>
    </row>
    <row r="5" ht="18.75" customHeight="1" spans="1:4">
      <c r="A5" s="16" t="s">
        <v>8</v>
      </c>
      <c r="B5" s="16"/>
      <c r="C5" s="16"/>
      <c r="D5" s="17"/>
    </row>
    <row r="6" ht="18.75" customHeight="1" spans="1:4">
      <c r="A6" s="18" t="s">
        <v>9</v>
      </c>
      <c r="B6" s="13" t="s">
        <v>6</v>
      </c>
      <c r="C6" s="19">
        <v>30.3</v>
      </c>
      <c r="D6" s="15">
        <f>9563.02*C6*6/1000</f>
        <v>1738.557036</v>
      </c>
    </row>
    <row r="7" ht="18.75" customHeight="1" spans="1:4">
      <c r="A7" s="18" t="s">
        <v>10</v>
      </c>
      <c r="B7" s="13" t="s">
        <v>6</v>
      </c>
      <c r="C7" s="19">
        <v>1.51</v>
      </c>
      <c r="D7" s="15">
        <f>9.56302*C7*6</f>
        <v>86.6409612</v>
      </c>
    </row>
    <row r="8" ht="18.75" customHeight="1" spans="1:4">
      <c r="A8" s="18" t="s">
        <v>11</v>
      </c>
      <c r="B8" s="13" t="s">
        <v>6</v>
      </c>
      <c r="C8" s="19">
        <v>0.75</v>
      </c>
      <c r="D8" s="15">
        <f>9.56302*C8*6</f>
        <v>43.03359</v>
      </c>
    </row>
    <row r="9" ht="18.75" customHeight="1" spans="1:4">
      <c r="A9" s="12" t="s">
        <v>12</v>
      </c>
      <c r="B9" s="13" t="s">
        <v>6</v>
      </c>
      <c r="C9" s="20"/>
      <c r="D9" s="15">
        <f>24824.34*6/1000</f>
        <v>148.94604</v>
      </c>
    </row>
    <row r="10" ht="32.25" customHeight="1" spans="1:4">
      <c r="A10" s="8" t="s">
        <v>13</v>
      </c>
      <c r="B10" s="9" t="s">
        <v>6</v>
      </c>
      <c r="C10" s="21"/>
      <c r="D10" s="22">
        <f>D11+D18+D27+D36+D49+D54+D55+D56+D57+D58</f>
        <v>2268.0403204</v>
      </c>
    </row>
    <row r="11" ht="32.25" customHeight="1" spans="1:4">
      <c r="A11" s="23" t="s">
        <v>14</v>
      </c>
      <c r="B11" s="24" t="s">
        <v>6</v>
      </c>
      <c r="C11" s="25"/>
      <c r="D11" s="26">
        <f>D12+D13</f>
        <v>151</v>
      </c>
    </row>
    <row r="12" ht="14.25" customHeight="1" spans="1:4">
      <c r="A12" s="18" t="s">
        <v>15</v>
      </c>
      <c r="B12" s="13" t="s">
        <v>6</v>
      </c>
      <c r="C12" s="19"/>
      <c r="D12" s="15">
        <v>0</v>
      </c>
    </row>
    <row r="13" s="1" customFormat="1" ht="32.25" customHeight="1" spans="1:4">
      <c r="A13" s="18" t="s">
        <v>16</v>
      </c>
      <c r="B13" s="13" t="s">
        <v>6</v>
      </c>
      <c r="C13" s="20"/>
      <c r="D13" s="15">
        <f>D14+D15+D16+D17</f>
        <v>151</v>
      </c>
    </row>
    <row r="14" ht="18.75" customHeight="1" spans="1:4">
      <c r="A14" s="27" t="s">
        <v>17</v>
      </c>
      <c r="B14" s="28" t="s">
        <v>6</v>
      </c>
      <c r="C14" s="20"/>
      <c r="D14" s="15">
        <v>150</v>
      </c>
    </row>
    <row r="15" ht="15.75" customHeight="1" spans="1:4">
      <c r="A15" s="27" t="s">
        <v>18</v>
      </c>
      <c r="B15" s="28" t="s">
        <v>6</v>
      </c>
      <c r="C15" s="20"/>
      <c r="D15" s="15">
        <v>1</v>
      </c>
    </row>
    <row r="16" customHeight="1" spans="1:4">
      <c r="A16" s="27" t="s">
        <v>19</v>
      </c>
      <c r="B16" s="28" t="s">
        <v>6</v>
      </c>
      <c r="C16" s="20"/>
      <c r="D16" s="15">
        <v>0</v>
      </c>
    </row>
    <row r="17" ht="14.25" customHeight="1" spans="1:4">
      <c r="A17" s="27" t="s">
        <v>20</v>
      </c>
      <c r="B17" s="28" t="s">
        <v>6</v>
      </c>
      <c r="C17" s="20"/>
      <c r="D17" s="15">
        <v>0</v>
      </c>
    </row>
    <row r="18" ht="32.25" customHeight="1" spans="1:4">
      <c r="A18" s="29" t="s">
        <v>21</v>
      </c>
      <c r="B18" s="30" t="s">
        <v>6</v>
      </c>
      <c r="C18" s="25"/>
      <c r="D18" s="26">
        <f>D19+D20+D21</f>
        <v>312.96519032</v>
      </c>
    </row>
    <row r="19" ht="14.25" customHeight="1" spans="1:4">
      <c r="A19" s="31" t="s">
        <v>22</v>
      </c>
      <c r="B19" s="13" t="s">
        <v>6</v>
      </c>
      <c r="C19" s="19" t="s">
        <v>23</v>
      </c>
      <c r="D19" s="15">
        <f>(15414.49+13336.37)/1000*6+13.336</f>
        <v>185.84116</v>
      </c>
    </row>
    <row r="20" ht="14.25" customHeight="1" spans="1:4">
      <c r="A20" s="31" t="s">
        <v>24</v>
      </c>
      <c r="B20" s="13" t="s">
        <v>6</v>
      </c>
      <c r="C20" s="32">
        <v>0.302</v>
      </c>
      <c r="D20" s="15">
        <f>D19*30.2/100</f>
        <v>56.12403032</v>
      </c>
    </row>
    <row r="21" s="1" customFormat="1" ht="32.25" customHeight="1" spans="1:4">
      <c r="A21" s="18" t="s">
        <v>15</v>
      </c>
      <c r="B21" s="13" t="s">
        <v>6</v>
      </c>
      <c r="C21" s="20"/>
      <c r="D21" s="15">
        <f>D22+D23+D24+D25+D26</f>
        <v>71</v>
      </c>
    </row>
    <row r="22" customHeight="1" spans="1:4">
      <c r="A22" s="33" t="s">
        <v>25</v>
      </c>
      <c r="B22" s="13" t="s">
        <v>6</v>
      </c>
      <c r="C22" s="20"/>
      <c r="D22" s="15">
        <v>2</v>
      </c>
    </row>
    <row r="23" customHeight="1" spans="1:4">
      <c r="A23" s="33" t="s">
        <v>26</v>
      </c>
      <c r="B23" s="13" t="s">
        <v>6</v>
      </c>
      <c r="C23" s="20"/>
      <c r="D23" s="15">
        <v>65</v>
      </c>
    </row>
    <row r="24" customHeight="1" spans="1:4">
      <c r="A24" s="33" t="s">
        <v>27</v>
      </c>
      <c r="B24" s="13" t="s">
        <v>6</v>
      </c>
      <c r="C24" s="20"/>
      <c r="D24" s="15">
        <v>2</v>
      </c>
    </row>
    <row r="25" customHeight="1" spans="1:4">
      <c r="A25" s="33" t="s">
        <v>28</v>
      </c>
      <c r="B25" s="13" t="s">
        <v>6</v>
      </c>
      <c r="C25" s="20"/>
      <c r="D25" s="15">
        <v>0</v>
      </c>
    </row>
    <row r="26" customHeight="1" spans="1:4">
      <c r="A26" s="34" t="s">
        <v>29</v>
      </c>
      <c r="B26" s="13" t="s">
        <v>6</v>
      </c>
      <c r="C26" s="19" t="s">
        <v>30</v>
      </c>
      <c r="D26" s="15">
        <v>2</v>
      </c>
    </row>
    <row r="27" ht="46.5" customHeight="1" spans="1:4">
      <c r="A27" s="29" t="s">
        <v>31</v>
      </c>
      <c r="B27" s="24" t="s">
        <v>6</v>
      </c>
      <c r="C27" s="25"/>
      <c r="D27" s="26">
        <f>D28+D29+D30+D31</f>
        <v>476.31876248</v>
      </c>
    </row>
    <row r="28" ht="17.25" customHeight="1" spans="1:4">
      <c r="A28" s="31" t="s">
        <v>32</v>
      </c>
      <c r="B28" s="13" t="s">
        <v>6</v>
      </c>
      <c r="C28" s="19" t="s">
        <v>23</v>
      </c>
      <c r="D28" s="15">
        <f>(36120.9+22291.64)*6/1000</f>
        <v>350.47524</v>
      </c>
    </row>
    <row r="29" ht="17.25" customHeight="1" spans="1:4">
      <c r="A29" s="31" t="s">
        <v>24</v>
      </c>
      <c r="B29" s="13" t="s">
        <v>6</v>
      </c>
      <c r="C29" s="32">
        <v>0.3</v>
      </c>
      <c r="D29" s="15">
        <f>D28*30.2/100</f>
        <v>105.84352248</v>
      </c>
    </row>
    <row r="30" ht="14.25" customHeight="1" spans="1:4">
      <c r="A30" s="18" t="s">
        <v>15</v>
      </c>
      <c r="B30" s="13" t="s">
        <v>6</v>
      </c>
      <c r="C30" s="19" t="s">
        <v>33</v>
      </c>
      <c r="D30" s="15">
        <v>10</v>
      </c>
    </row>
    <row r="31" s="1" customFormat="1" ht="32.25" customHeight="1" spans="1:4">
      <c r="A31" s="18" t="s">
        <v>34</v>
      </c>
      <c r="B31" s="13" t="s">
        <v>6</v>
      </c>
      <c r="C31" s="20"/>
      <c r="D31" s="15">
        <f>D32+D33+D34+D35</f>
        <v>10</v>
      </c>
    </row>
    <row r="32" ht="15.75" customHeight="1" spans="1:9">
      <c r="A32" s="34" t="s">
        <v>35</v>
      </c>
      <c r="B32" s="13" t="s">
        <v>6</v>
      </c>
      <c r="C32" s="20"/>
      <c r="D32" s="15">
        <v>10</v>
      </c>
      <c r="I32">
        <v>682.348</v>
      </c>
    </row>
    <row r="33" ht="15.75" customHeight="1" spans="1:4">
      <c r="A33" s="34" t="s">
        <v>36</v>
      </c>
      <c r="B33" s="13" t="s">
        <v>6</v>
      </c>
      <c r="C33" s="20"/>
      <c r="D33" s="15">
        <v>0</v>
      </c>
    </row>
    <row r="34" ht="15.75" customHeight="1" spans="1:4">
      <c r="A34" s="34" t="s">
        <v>37</v>
      </c>
      <c r="B34" s="13" t="s">
        <v>6</v>
      </c>
      <c r="C34" s="20"/>
      <c r="D34" s="15">
        <v>0</v>
      </c>
    </row>
    <row r="35" ht="15.75" customHeight="1" spans="1:4">
      <c r="A35" s="34" t="s">
        <v>38</v>
      </c>
      <c r="B35" s="13" t="s">
        <v>6</v>
      </c>
      <c r="C35" s="20"/>
      <c r="D35" s="15">
        <v>0</v>
      </c>
    </row>
    <row r="36" ht="32.25" customHeight="1" spans="1:4">
      <c r="A36" s="29" t="s">
        <v>39</v>
      </c>
      <c r="B36" s="35" t="s">
        <v>6</v>
      </c>
      <c r="C36" s="25"/>
      <c r="D36" s="26">
        <f>D37+D38+D39+D43</f>
        <v>884.7963676</v>
      </c>
    </row>
    <row r="37" ht="14.25" customHeight="1" spans="1:4">
      <c r="A37" s="36" t="s">
        <v>40</v>
      </c>
      <c r="B37" s="13" t="s">
        <v>6</v>
      </c>
      <c r="C37" s="19" t="s">
        <v>23</v>
      </c>
      <c r="D37" s="15">
        <f>((39561.36+39561.36+9321.14+5729.54)*6+(39561.36+39561.36+9321.14+5729.54))/1000</f>
        <v>659.2138</v>
      </c>
    </row>
    <row r="38" ht="14.25" customHeight="1" spans="1:4">
      <c r="A38" s="36" t="s">
        <v>41</v>
      </c>
      <c r="B38" s="13" t="s">
        <v>6</v>
      </c>
      <c r="C38" s="32">
        <v>0.3</v>
      </c>
      <c r="D38" s="15">
        <f>D37*30.2/100</f>
        <v>199.0825676</v>
      </c>
    </row>
    <row r="39" s="1" customFormat="1" ht="51" customHeight="1" spans="1:4">
      <c r="A39" s="37" t="s">
        <v>42</v>
      </c>
      <c r="B39" s="13" t="s">
        <v>6</v>
      </c>
      <c r="C39" s="20"/>
      <c r="D39" s="15">
        <f>D40+D41+D42</f>
        <v>6</v>
      </c>
    </row>
    <row r="40" ht="13.5" customHeight="1" spans="1:4">
      <c r="A40" s="38" t="s">
        <v>43</v>
      </c>
      <c r="B40" s="13" t="s">
        <v>6</v>
      </c>
      <c r="C40" s="19" t="s">
        <v>44</v>
      </c>
      <c r="D40" s="15">
        <v>3</v>
      </c>
    </row>
    <row r="41" ht="13.5" customHeight="1" spans="1:4">
      <c r="A41" s="38" t="s">
        <v>45</v>
      </c>
      <c r="B41" s="13" t="s">
        <v>6</v>
      </c>
      <c r="C41" s="20"/>
      <c r="D41" s="15">
        <v>0</v>
      </c>
    </row>
    <row r="42" ht="13.5" customHeight="1" spans="1:4">
      <c r="A42" s="39" t="s">
        <v>46</v>
      </c>
      <c r="B42" s="13" t="s">
        <v>6</v>
      </c>
      <c r="C42" s="19" t="s">
        <v>47</v>
      </c>
      <c r="D42" s="15">
        <v>3</v>
      </c>
    </row>
    <row r="43" s="1" customFormat="1" ht="42.75" customHeight="1" spans="1:4">
      <c r="A43" s="37" t="s">
        <v>48</v>
      </c>
      <c r="B43" s="13" t="s">
        <v>6</v>
      </c>
      <c r="C43" s="20"/>
      <c r="D43" s="15">
        <f>D44+D45+D46+D47+D48</f>
        <v>20.5</v>
      </c>
    </row>
    <row r="44" ht="12.75" customHeight="1" spans="1:4">
      <c r="A44" s="38" t="s">
        <v>49</v>
      </c>
      <c r="B44" s="13" t="s">
        <v>6</v>
      </c>
      <c r="C44" s="20"/>
      <c r="D44" s="15">
        <v>2</v>
      </c>
    </row>
    <row r="45" ht="12.75" customHeight="1" spans="1:4">
      <c r="A45" s="38" t="s">
        <v>50</v>
      </c>
      <c r="B45" s="13" t="s">
        <v>6</v>
      </c>
      <c r="C45" s="20"/>
      <c r="D45" s="15">
        <v>2.5</v>
      </c>
    </row>
    <row r="46" ht="12.75" customHeight="1" spans="1:4">
      <c r="A46" s="38" t="s">
        <v>51</v>
      </c>
      <c r="B46" s="13" t="s">
        <v>6</v>
      </c>
      <c r="C46" s="20"/>
      <c r="D46" s="15">
        <v>6</v>
      </c>
    </row>
    <row r="47" ht="12.75" customHeight="1" spans="1:4">
      <c r="A47" s="38" t="s">
        <v>52</v>
      </c>
      <c r="B47" s="13" t="s">
        <v>6</v>
      </c>
      <c r="C47" s="20"/>
      <c r="D47" s="15">
        <v>5</v>
      </c>
    </row>
    <row r="48" ht="14.25" customHeight="1" spans="1:4">
      <c r="A48" s="38" t="s">
        <v>53</v>
      </c>
      <c r="B48" s="13" t="s">
        <v>6</v>
      </c>
      <c r="C48" s="20"/>
      <c r="D48" s="15">
        <v>5</v>
      </c>
    </row>
    <row r="49" ht="32.25" customHeight="1" spans="1:4">
      <c r="A49" s="40" t="s">
        <v>54</v>
      </c>
      <c r="B49" s="35" t="s">
        <v>6</v>
      </c>
      <c r="C49" s="25"/>
      <c r="D49" s="26">
        <f>D50+D51+D52+D53</f>
        <v>40.8</v>
      </c>
    </row>
    <row r="50" ht="14.25" customHeight="1" spans="1:4">
      <c r="A50" s="41" t="s">
        <v>55</v>
      </c>
      <c r="B50" s="13" t="s">
        <v>6</v>
      </c>
      <c r="C50" s="19" t="s">
        <v>56</v>
      </c>
      <c r="D50" s="15">
        <v>15</v>
      </c>
    </row>
    <row r="51" ht="14.25" customHeight="1" spans="1:4">
      <c r="A51" s="41" t="s">
        <v>57</v>
      </c>
      <c r="B51" s="13" t="s">
        <v>6</v>
      </c>
      <c r="C51" s="19" t="s">
        <v>30</v>
      </c>
      <c r="D51" s="15">
        <v>6</v>
      </c>
    </row>
    <row r="52" ht="14.25" customHeight="1" spans="1:4">
      <c r="A52" s="41" t="s">
        <v>58</v>
      </c>
      <c r="B52" s="13" t="s">
        <v>6</v>
      </c>
      <c r="C52" s="19" t="s">
        <v>59</v>
      </c>
      <c r="D52" s="15">
        <v>12.6</v>
      </c>
    </row>
    <row r="53" ht="14.25" customHeight="1" spans="1:4">
      <c r="A53" s="41" t="s">
        <v>60</v>
      </c>
      <c r="B53" s="13" t="s">
        <v>6</v>
      </c>
      <c r="C53" s="19" t="s">
        <v>61</v>
      </c>
      <c r="D53" s="15">
        <v>7.2</v>
      </c>
    </row>
    <row r="54" ht="32.25" customHeight="1" spans="1:4">
      <c r="A54" s="42" t="s">
        <v>62</v>
      </c>
      <c r="B54" s="35" t="s">
        <v>6</v>
      </c>
      <c r="C54" s="25"/>
      <c r="D54" s="26">
        <v>58</v>
      </c>
    </row>
    <row r="55" ht="32.25" customHeight="1" spans="1:4">
      <c r="A55" s="42" t="s">
        <v>63</v>
      </c>
      <c r="B55" s="35" t="s">
        <v>6</v>
      </c>
      <c r="C55" s="43">
        <v>1.51</v>
      </c>
      <c r="D55" s="26">
        <v>15</v>
      </c>
    </row>
    <row r="56" ht="32.25" customHeight="1" spans="1:4">
      <c r="A56" s="42" t="s">
        <v>64</v>
      </c>
      <c r="B56" s="35" t="s">
        <v>6</v>
      </c>
      <c r="C56" s="43">
        <v>0.75</v>
      </c>
      <c r="D56" s="26">
        <v>0</v>
      </c>
    </row>
    <row r="57" ht="32.25" customHeight="1" spans="1:4">
      <c r="A57" s="42" t="s">
        <v>65</v>
      </c>
      <c r="B57" s="44" t="s">
        <v>6</v>
      </c>
      <c r="C57" s="45">
        <v>3.36</v>
      </c>
      <c r="D57" s="26">
        <f>3360*6/1000</f>
        <v>20.16</v>
      </c>
    </row>
    <row r="58" ht="32.25" customHeight="1" spans="1:4">
      <c r="A58" s="42" t="s">
        <v>66</v>
      </c>
      <c r="B58" s="44" t="s">
        <v>6</v>
      </c>
      <c r="C58" s="25"/>
      <c r="D58" s="26">
        <f>291+18</f>
        <v>309</v>
      </c>
    </row>
    <row r="59" ht="32.25" customHeight="1" spans="1:4">
      <c r="A59" s="46" t="s">
        <v>67</v>
      </c>
      <c r="B59" s="47" t="s">
        <v>6</v>
      </c>
      <c r="C59" s="48"/>
      <c r="D59" s="49">
        <f>D3-D10</f>
        <v>-250.8626932</v>
      </c>
    </row>
    <row r="61" spans="1:3">
      <c r="A61" s="50" t="s">
        <v>68</v>
      </c>
      <c r="B61" s="50"/>
      <c r="C61" s="50"/>
    </row>
    <row r="62" spans="1:3">
      <c r="A62" s="50"/>
      <c r="B62" s="50"/>
      <c r="C62" s="50"/>
    </row>
    <row r="63" spans="1:3">
      <c r="A63" s="50" t="s">
        <v>69</v>
      </c>
      <c r="B63" s="50"/>
      <c r="C63" s="50"/>
    </row>
  </sheetData>
  <mergeCells count="2">
    <mergeCell ref="A1:D1"/>
    <mergeCell ref="A5:D5"/>
  </mergeCells>
  <pageMargins left="0.7" right="0.7" top="0.75" bottom="0.75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ТСЖ</cp:lastModifiedBy>
  <dcterms:created xsi:type="dcterms:W3CDTF">2015-06-05T18:19:00Z</dcterms:created>
  <cp:lastPrinted>2024-06-26T07:31:00Z</cp:lastPrinted>
  <dcterms:modified xsi:type="dcterms:W3CDTF">2025-12-26T08:10:52Z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10E7062626E4430383705C5A90136FF3_12</vt:lpwstr>
  </property>
  <property fmtid="{D5CDD505-2E9C-101B-9397-08002B2CF9AE}" pid="3" name="KSOProductBuildVer">
    <vt:lpwstr>1049-12.2.0.23196</vt:lpwstr>
  </property>
</Properties>
</file>